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9F1AEBC0-9F4C-4F23-866F-27E9DCD8CF08}" xr6:coauthVersionLast="45" xr6:coauthVersionMax="45" xr10:uidLastSave="{00000000-0000-0000-0000-000000000000}"/>
  <bookViews>
    <workbookView xWindow="20370" yWindow="-120" windowWidth="21840" windowHeight="13740" xr2:uid="{00000000-000D-0000-FFFF-FFFF00000000}"/>
  </bookViews>
  <sheets>
    <sheet name="Sheet1" sheetId="1" r:id="rId1"/>
    <sheet name="Sheet1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B18" i="2"/>
  <c r="B23" i="2" s="1"/>
  <c r="C12" i="2"/>
  <c r="C8" i="2"/>
  <c r="C7" i="2"/>
  <c r="C19" i="2" s="1"/>
  <c r="B19" i="2" s="1"/>
  <c r="B55" i="2"/>
  <c r="B56" i="2" s="1"/>
  <c r="B16" i="2"/>
  <c r="C55" i="2"/>
  <c r="C56" i="2" s="1"/>
  <c r="C16" i="2"/>
  <c r="C20" i="2" l="1"/>
  <c r="B20" i="2"/>
  <c r="B60" i="1"/>
  <c r="B61" i="1" s="1"/>
  <c r="C23" i="2" l="1"/>
  <c r="B24" i="1"/>
  <c r="C16" i="1"/>
  <c r="C17" i="1" l="1"/>
  <c r="C13" i="1" s="1"/>
  <c r="D13" i="1"/>
  <c r="B13" i="1" l="1"/>
  <c r="B21" i="1" s="1"/>
  <c r="B23" i="1" s="1"/>
  <c r="B28" i="1" l="1"/>
  <c r="B30" i="1" s="1"/>
</calcChain>
</file>

<file path=xl/sharedStrings.xml><?xml version="1.0" encoding="utf-8"?>
<sst xmlns="http://schemas.openxmlformats.org/spreadsheetml/2006/main" count="61" uniqueCount="39">
  <si>
    <t>TAX CALCULATION - SCENARIO PLANNER</t>
  </si>
  <si>
    <t>Taxable Income - Full year</t>
  </si>
  <si>
    <t>Tax table 2017 / 2018 FY - Individuals &amp; Special Trusts</t>
  </si>
  <si>
    <t>Bracket</t>
  </si>
  <si>
    <t>Bracket Low Cap</t>
  </si>
  <si>
    <t>Marignal rate</t>
  </si>
  <si>
    <t>Plus factor</t>
  </si>
  <si>
    <t>Section 12J Deduction</t>
  </si>
  <si>
    <t>Capital Gains Included at inclusion rate</t>
  </si>
  <si>
    <t xml:space="preserve">Taxable Income  </t>
  </si>
  <si>
    <t>Tax credits (Medical, etc.)</t>
  </si>
  <si>
    <t>Prov 1 Paid</t>
  </si>
  <si>
    <t>Tax payable</t>
  </si>
  <si>
    <t>Taxpayer age</t>
  </si>
  <si>
    <t>Tax rates</t>
  </si>
  <si>
    <t>Company</t>
  </si>
  <si>
    <t>Trust</t>
  </si>
  <si>
    <t>Capital Inclusion rates</t>
  </si>
  <si>
    <t>Individual</t>
  </si>
  <si>
    <t>All others</t>
  </si>
  <si>
    <t>Taxation on Taxable Income</t>
  </si>
  <si>
    <t>Rebates - Individuals</t>
  </si>
  <si>
    <t>Capital Gains</t>
  </si>
  <si>
    <t>Ring-fenced capital gains available for set-off</t>
  </si>
  <si>
    <t>Capital Gains Annual Exclusion - Individuals</t>
  </si>
  <si>
    <t>Taxable Capital Gains</t>
  </si>
  <si>
    <t>Taxpayer type (I - Individual, T - Trust, C - Company)</t>
  </si>
  <si>
    <t>Tax Refund</t>
  </si>
  <si>
    <t>I</t>
  </si>
  <si>
    <t>PAYE deducted (Individuals only)</t>
  </si>
  <si>
    <t>Rebate (Individuals only)</t>
  </si>
  <si>
    <t>(Enter as a negative)</t>
  </si>
  <si>
    <t>Tax payable (refundable) on assessment</t>
  </si>
  <si>
    <r>
      <t xml:space="preserve">Section 12J Investment amount </t>
    </r>
    <r>
      <rPr>
        <sz val="11"/>
        <color rgb="FFFF0000"/>
        <rFont val="Calibri"/>
        <family val="2"/>
        <scheme val="minor"/>
      </rPr>
      <t>(Enter as a negative)</t>
    </r>
  </si>
  <si>
    <t>Complete the green blocks</t>
  </si>
  <si>
    <t>Tax credits (Medical, etc.) (Enter as a negative)</t>
  </si>
  <si>
    <t>Prov Tax Paid (Enter as a negative)</t>
  </si>
  <si>
    <t>12 J</t>
  </si>
  <si>
    <t>Non 12J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</si>
</sst>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 wrapText="1"/>
    </xf>
    <xf numFmtId="165" fontId="0" fillId="0" borderId="0" xfId="1" applyNumberFormat="1" applyFont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0" borderId="3" xfId="0" applyBorder="1"/>
    <xf numFmtId="9" fontId="0" fillId="0" borderId="0" xfId="2" applyFont="1" applyFill="1"/>
    <xf numFmtId="0" fontId="0" fillId="0" borderId="4" xfId="0" applyBorder="1"/>
    <xf numFmtId="165" fontId="0" fillId="0" borderId="0" xfId="1" applyNumberFormat="1" applyFont="1" applyFill="1"/>
    <xf numFmtId="165" fontId="0" fillId="0" borderId="4" xfId="1" applyNumberFormat="1" applyFont="1" applyBorder="1"/>
    <xf numFmtId="165" fontId="0" fillId="0" borderId="3" xfId="1" applyNumberFormat="1" applyFont="1" applyBorder="1"/>
    <xf numFmtId="0" fontId="0" fillId="0" borderId="0" xfId="0" applyBorder="1"/>
    <xf numFmtId="165" fontId="0" fillId="0" borderId="0" xfId="1" applyNumberFormat="1" applyFont="1" applyBorder="1"/>
    <xf numFmtId="0" fontId="2" fillId="0" borderId="0" xfId="0" applyFont="1" applyFill="1" applyBorder="1"/>
    <xf numFmtId="165" fontId="2" fillId="0" borderId="0" xfId="1" applyNumberFormat="1" applyFont="1" applyBorder="1"/>
    <xf numFmtId="0" fontId="0" fillId="2" borderId="2" xfId="0" applyFill="1" applyBorder="1"/>
    <xf numFmtId="0" fontId="0" fillId="0" borderId="5" xfId="0" applyBorder="1"/>
    <xf numFmtId="165" fontId="0" fillId="0" borderId="6" xfId="1" applyNumberFormat="1" applyFont="1" applyFill="1" applyBorder="1"/>
    <xf numFmtId="0" fontId="0" fillId="0" borderId="8" xfId="0" applyBorder="1"/>
    <xf numFmtId="165" fontId="0" fillId="0" borderId="0" xfId="1" applyNumberFormat="1" applyFont="1" applyFill="1" applyBorder="1"/>
    <xf numFmtId="165" fontId="0" fillId="0" borderId="9" xfId="1" applyNumberFormat="1" applyFont="1" applyBorder="1"/>
    <xf numFmtId="0" fontId="0" fillId="0" borderId="10" xfId="0" applyBorder="1"/>
    <xf numFmtId="165" fontId="0" fillId="0" borderId="11" xfId="1" applyNumberFormat="1" applyFont="1" applyFill="1" applyBorder="1"/>
    <xf numFmtId="165" fontId="0" fillId="0" borderId="12" xfId="1" applyNumberFormat="1" applyFont="1" applyBorder="1"/>
    <xf numFmtId="165" fontId="0" fillId="3" borderId="2" xfId="1" applyNumberFormat="1" applyFont="1" applyFill="1" applyBorder="1"/>
    <xf numFmtId="9" fontId="0" fillId="3" borderId="2" xfId="0" applyNumberFormat="1" applyFill="1" applyBorder="1"/>
    <xf numFmtId="0" fontId="0" fillId="4" borderId="0" xfId="0" applyFill="1" applyAlignment="1" applyProtection="1">
      <alignment horizontal="center"/>
      <protection locked="0"/>
    </xf>
    <xf numFmtId="165" fontId="0" fillId="4" borderId="0" xfId="1" applyNumberFormat="1" applyFont="1" applyFill="1" applyProtection="1">
      <protection locked="0"/>
    </xf>
    <xf numFmtId="165" fontId="0" fillId="4" borderId="7" xfId="1" applyNumberFormat="1" applyFont="1" applyFill="1" applyBorder="1" applyProtection="1">
      <protection locked="0"/>
    </xf>
    <xf numFmtId="165" fontId="0" fillId="4" borderId="9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0" xfId="0" applyFill="1" applyAlignment="1" applyProtection="1">
      <alignment horizontal="center"/>
      <protection locked="0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4" fillId="0" borderId="13" xfId="0" applyFont="1" applyBorder="1"/>
    <xf numFmtId="165" fontId="4" fillId="0" borderId="14" xfId="1" applyNumberFormat="1" applyFont="1" applyBorder="1"/>
    <xf numFmtId="165" fontId="4" fillId="0" borderId="15" xfId="1" applyNumberFormat="1" applyFont="1" applyBorder="1"/>
    <xf numFmtId="165" fontId="5" fillId="0" borderId="0" xfId="1" applyNumberFormat="1" applyFont="1"/>
    <xf numFmtId="0" fontId="5" fillId="0" borderId="0" xfId="0" applyFont="1"/>
    <xf numFmtId="0" fontId="0" fillId="4" borderId="0" xfId="0" applyFill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3448050</xdr:colOff>
      <xdr:row>1</xdr:row>
      <xdr:rowOff>2553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2B37751-D868-478E-B343-200BB5DD7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48050" cy="21171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3448050</xdr:colOff>
      <xdr:row>1</xdr:row>
      <xdr:rowOff>2553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90A684-6838-423F-A085-C06DDE6A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48050" cy="2117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4" workbookViewId="0">
      <selection activeCell="C14" sqref="C14"/>
    </sheetView>
  </sheetViews>
  <sheetFormatPr defaultRowHeight="14.4" x14ac:dyDescent="0.3"/>
  <cols>
    <col min="1" max="1" width="71.88671875" bestFit="1" customWidth="1"/>
    <col min="2" max="2" width="12.33203125" bestFit="1" customWidth="1"/>
    <col min="3" max="3" width="13.6640625" customWidth="1"/>
    <col min="4" max="4" width="10.88671875" bestFit="1" customWidth="1"/>
  </cols>
  <sheetData>
    <row r="1" spans="1:7" ht="166.5" customHeight="1" x14ac:dyDescent="0.3"/>
    <row r="2" spans="1:7" ht="9.75" customHeight="1" x14ac:dyDescent="0.3"/>
    <row r="3" spans="1:7" hidden="1" x14ac:dyDescent="0.3"/>
    <row r="4" spans="1:7" s="2" customFormat="1" x14ac:dyDescent="0.3">
      <c r="A4" s="2" t="s">
        <v>0</v>
      </c>
    </row>
    <row r="5" spans="1:7" ht="15" hidden="1" thickBot="1" x14ac:dyDescent="0.35">
      <c r="A5" s="1"/>
      <c r="B5" s="1"/>
      <c r="C5" s="1"/>
      <c r="D5" s="2"/>
      <c r="E5" s="2"/>
      <c r="F5" s="2"/>
      <c r="G5" s="2"/>
    </row>
    <row r="6" spans="1:7" x14ac:dyDescent="0.3">
      <c r="D6" s="2"/>
      <c r="E6" s="2"/>
      <c r="F6" s="2"/>
      <c r="G6" s="2"/>
    </row>
    <row r="7" spans="1:7" x14ac:dyDescent="0.3">
      <c r="A7" t="s">
        <v>26</v>
      </c>
      <c r="B7" s="28" t="s">
        <v>28</v>
      </c>
    </row>
    <row r="8" spans="1:7" x14ac:dyDescent="0.3">
      <c r="A8" t="s">
        <v>13</v>
      </c>
      <c r="B8" s="28">
        <v>64</v>
      </c>
    </row>
    <row r="9" spans="1:7" hidden="1" x14ac:dyDescent="0.3"/>
    <row r="10" spans="1:7" hidden="1" x14ac:dyDescent="0.3"/>
    <row r="12" spans="1:7" x14ac:dyDescent="0.3">
      <c r="A12" t="s">
        <v>1</v>
      </c>
      <c r="B12" s="29">
        <v>1000000</v>
      </c>
      <c r="C12" s="4"/>
    </row>
    <row r="13" spans="1:7" x14ac:dyDescent="0.3">
      <c r="A13" t="s">
        <v>8</v>
      </c>
      <c r="B13" s="10">
        <f>C13*D13</f>
        <v>0</v>
      </c>
      <c r="C13" s="10">
        <f>C17</f>
        <v>0</v>
      </c>
      <c r="D13" s="8">
        <f>IF(B7="I",B55,B56)</f>
        <v>0.4</v>
      </c>
    </row>
    <row r="14" spans="1:7" x14ac:dyDescent="0.3">
      <c r="A14" s="18" t="s">
        <v>22</v>
      </c>
      <c r="B14" s="19"/>
      <c r="C14" s="30">
        <v>0</v>
      </c>
    </row>
    <row r="15" spans="1:7" x14ac:dyDescent="0.3">
      <c r="A15" s="20" t="s">
        <v>23</v>
      </c>
      <c r="B15" s="21"/>
      <c r="C15" s="31">
        <v>0</v>
      </c>
    </row>
    <row r="16" spans="1:7" x14ac:dyDescent="0.3">
      <c r="A16" s="20" t="s">
        <v>24</v>
      </c>
      <c r="B16" s="21"/>
      <c r="C16" s="22">
        <f>IF(B7="I",-MIN(40000,SUM(C14:C15)),0)</f>
        <v>0</v>
      </c>
    </row>
    <row r="17" spans="1:3" x14ac:dyDescent="0.3">
      <c r="A17" s="23" t="s">
        <v>25</v>
      </c>
      <c r="B17" s="24"/>
      <c r="C17" s="25">
        <f>SUM(C14:C16)</f>
        <v>0</v>
      </c>
    </row>
    <row r="19" spans="1:3" x14ac:dyDescent="0.3">
      <c r="A19" t="s">
        <v>7</v>
      </c>
      <c r="B19" s="29">
        <v>0</v>
      </c>
      <c r="C19" s="4" t="s">
        <v>31</v>
      </c>
    </row>
    <row r="20" spans="1:3" x14ac:dyDescent="0.3">
      <c r="B20" s="10"/>
      <c r="C20" s="4"/>
    </row>
    <row r="21" spans="1:3" x14ac:dyDescent="0.3">
      <c r="A21" s="9" t="s">
        <v>9</v>
      </c>
      <c r="B21" s="11">
        <f>SUM(B12:B20)</f>
        <v>1000000</v>
      </c>
      <c r="C21" s="10"/>
    </row>
    <row r="22" spans="1:3" x14ac:dyDescent="0.3">
      <c r="A22" s="13"/>
      <c r="B22" s="14"/>
      <c r="C22" s="10"/>
    </row>
    <row r="23" spans="1:3" x14ac:dyDescent="0.3">
      <c r="A23" s="15" t="s">
        <v>20</v>
      </c>
      <c r="B23" s="16">
        <f>_xlfn.IFNA(IF(B7="I",VLOOKUP(B21,B42:D48,2)*(B21-VLOOKUP(B21,B42:D48,1))+VLOOKUP(B21,B42:D48,3),IF(B7="T",B21*B52,IF(B7="C",B21*B51,"PLEASE SPECIFY VALID ENTITY TYPE"))),0)</f>
        <v>327040.90000000002</v>
      </c>
      <c r="C23" s="10"/>
    </row>
    <row r="24" spans="1:3" x14ac:dyDescent="0.3">
      <c r="A24" t="s">
        <v>30</v>
      </c>
      <c r="B24" s="10">
        <f>IF(B7="I",-VLOOKUP(B8,A59:B61,2),0)</f>
        <v>-14067</v>
      </c>
      <c r="C24" s="4"/>
    </row>
    <row r="25" spans="1:3" x14ac:dyDescent="0.3">
      <c r="A25" t="s">
        <v>10</v>
      </c>
      <c r="B25" s="29"/>
      <c r="C25" s="4"/>
    </row>
    <row r="26" spans="1:3" x14ac:dyDescent="0.3">
      <c r="A26" t="s">
        <v>29</v>
      </c>
      <c r="B26" s="29">
        <v>0</v>
      </c>
      <c r="C26" s="4"/>
    </row>
    <row r="27" spans="1:3" x14ac:dyDescent="0.3">
      <c r="A27" t="s">
        <v>11</v>
      </c>
      <c r="B27" s="29">
        <v>0</v>
      </c>
      <c r="C27" s="4"/>
    </row>
    <row r="28" spans="1:3" ht="15" thickBot="1" x14ac:dyDescent="0.35">
      <c r="A28" s="7" t="s">
        <v>12</v>
      </c>
      <c r="B28" s="12">
        <f>SUM(B23:B27)</f>
        <v>312973.90000000002</v>
      </c>
      <c r="C28" s="4"/>
    </row>
    <row r="30" spans="1:3" x14ac:dyDescent="0.3">
      <c r="A30" t="s">
        <v>27</v>
      </c>
      <c r="B30" s="4">
        <f>IF(B28&lt;0,IF(B7="I",MAX(SUM(B26:B27),B28),B28),0)</f>
        <v>0</v>
      </c>
    </row>
    <row r="32" spans="1:3" hidden="1" x14ac:dyDescent="0.3"/>
    <row r="33" spans="1:4" hidden="1" x14ac:dyDescent="0.3"/>
    <row r="34" spans="1:4" hidden="1" x14ac:dyDescent="0.3"/>
    <row r="35" spans="1:4" hidden="1" x14ac:dyDescent="0.3"/>
    <row r="36" spans="1:4" hidden="1" x14ac:dyDescent="0.3"/>
    <row r="37" spans="1:4" hidden="1" x14ac:dyDescent="0.3"/>
    <row r="40" spans="1:4" x14ac:dyDescent="0.3">
      <c r="A40" s="2" t="s">
        <v>2</v>
      </c>
    </row>
    <row r="41" spans="1:4" s="3" customFormat="1" ht="28.8" x14ac:dyDescent="0.3">
      <c r="A41" s="6" t="s">
        <v>3</v>
      </c>
      <c r="B41" s="6" t="s">
        <v>4</v>
      </c>
      <c r="C41" s="6" t="s">
        <v>5</v>
      </c>
      <c r="D41" s="6" t="s">
        <v>6</v>
      </c>
    </row>
    <row r="42" spans="1:4" x14ac:dyDescent="0.3">
      <c r="A42" s="5">
        <v>1</v>
      </c>
      <c r="B42" s="26">
        <v>0</v>
      </c>
      <c r="C42" s="27">
        <v>0.18</v>
      </c>
      <c r="D42" s="26">
        <v>0</v>
      </c>
    </row>
    <row r="43" spans="1:4" x14ac:dyDescent="0.3">
      <c r="A43" s="5">
        <v>2</v>
      </c>
      <c r="B43" s="26">
        <v>195850</v>
      </c>
      <c r="C43" s="27">
        <v>0.26</v>
      </c>
      <c r="D43" s="26">
        <v>35253</v>
      </c>
    </row>
    <row r="44" spans="1:4" x14ac:dyDescent="0.3">
      <c r="A44" s="5">
        <v>3</v>
      </c>
      <c r="B44" s="26">
        <v>305850</v>
      </c>
      <c r="C44" s="27">
        <v>0.31</v>
      </c>
      <c r="D44" s="26">
        <v>63853</v>
      </c>
    </row>
    <row r="45" spans="1:4" x14ac:dyDescent="0.3">
      <c r="A45" s="5">
        <v>4</v>
      </c>
      <c r="B45" s="26">
        <v>423300</v>
      </c>
      <c r="C45" s="27">
        <v>0.36</v>
      </c>
      <c r="D45" s="26">
        <v>100263</v>
      </c>
    </row>
    <row r="46" spans="1:4" x14ac:dyDescent="0.3">
      <c r="A46" s="5">
        <v>5</v>
      </c>
      <c r="B46" s="26">
        <v>555600</v>
      </c>
      <c r="C46" s="27">
        <v>0.39</v>
      </c>
      <c r="D46" s="26">
        <v>147891</v>
      </c>
    </row>
    <row r="47" spans="1:4" x14ac:dyDescent="0.3">
      <c r="A47" s="5">
        <v>6</v>
      </c>
      <c r="B47" s="26">
        <v>708310</v>
      </c>
      <c r="C47" s="27">
        <v>0.41</v>
      </c>
      <c r="D47" s="26">
        <v>207448</v>
      </c>
    </row>
    <row r="48" spans="1:4" x14ac:dyDescent="0.3">
      <c r="A48" s="5">
        <v>7</v>
      </c>
      <c r="B48" s="26">
        <v>1500000</v>
      </c>
      <c r="C48" s="27">
        <v>0.45</v>
      </c>
      <c r="D48" s="26">
        <v>532041</v>
      </c>
    </row>
    <row r="50" spans="1:2" x14ac:dyDescent="0.3">
      <c r="A50" s="2" t="s">
        <v>14</v>
      </c>
    </row>
    <row r="51" spans="1:2" x14ac:dyDescent="0.3">
      <c r="A51" s="17" t="s">
        <v>15</v>
      </c>
      <c r="B51" s="27">
        <v>0.28000000000000003</v>
      </c>
    </row>
    <row r="52" spans="1:2" x14ac:dyDescent="0.3">
      <c r="A52" s="17" t="s">
        <v>16</v>
      </c>
      <c r="B52" s="27">
        <v>0.45</v>
      </c>
    </row>
    <row r="54" spans="1:2" x14ac:dyDescent="0.3">
      <c r="A54" s="2" t="s">
        <v>17</v>
      </c>
    </row>
    <row r="55" spans="1:2" x14ac:dyDescent="0.3">
      <c r="A55" s="17" t="s">
        <v>18</v>
      </c>
      <c r="B55" s="27">
        <v>0.4</v>
      </c>
    </row>
    <row r="56" spans="1:2" x14ac:dyDescent="0.3">
      <c r="A56" s="17" t="s">
        <v>19</v>
      </c>
      <c r="B56" s="27">
        <v>0.8</v>
      </c>
    </row>
    <row r="58" spans="1:2" x14ac:dyDescent="0.3">
      <c r="A58" s="2" t="s">
        <v>21</v>
      </c>
    </row>
    <row r="59" spans="1:2" x14ac:dyDescent="0.3">
      <c r="A59" s="17">
        <v>0</v>
      </c>
      <c r="B59" s="26">
        <v>14067</v>
      </c>
    </row>
    <row r="60" spans="1:2" x14ac:dyDescent="0.3">
      <c r="A60" s="17">
        <v>65</v>
      </c>
      <c r="B60" s="26">
        <f>7713+B59</f>
        <v>21780</v>
      </c>
    </row>
    <row r="61" spans="1:2" x14ac:dyDescent="0.3">
      <c r="A61" s="17">
        <v>75</v>
      </c>
      <c r="B61" s="26">
        <f>2574+B60</f>
        <v>24354</v>
      </c>
    </row>
  </sheetData>
  <sheetProtection selectLockedCell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265B5-CB2D-4ADE-AB82-400EC898DBD5}">
  <dimension ref="A1:H57"/>
  <sheetViews>
    <sheetView workbookViewId="0">
      <selection activeCell="F16" sqref="F16"/>
    </sheetView>
  </sheetViews>
  <sheetFormatPr defaultRowHeight="14.4" x14ac:dyDescent="0.3"/>
  <cols>
    <col min="1" max="1" width="71.88671875" bestFit="1" customWidth="1"/>
    <col min="2" max="3" width="12.33203125" bestFit="1" customWidth="1"/>
    <col min="4" max="4" width="13.6640625" customWidth="1"/>
    <col min="5" max="5" width="10.88671875" bestFit="1" customWidth="1"/>
  </cols>
  <sheetData>
    <row r="1" spans="1:8" ht="166.5" customHeight="1" x14ac:dyDescent="0.3">
      <c r="B1" s="44" t="s">
        <v>34</v>
      </c>
      <c r="C1" s="44"/>
    </row>
    <row r="2" spans="1:8" ht="2.25" customHeight="1" thickBot="1" x14ac:dyDescent="0.35">
      <c r="C2" s="33"/>
    </row>
    <row r="3" spans="1:8" hidden="1" x14ac:dyDescent="0.3">
      <c r="C3" s="33"/>
    </row>
    <row r="4" spans="1:8" s="2" customFormat="1" ht="15" thickBot="1" x14ac:dyDescent="0.35">
      <c r="A4" s="36" t="s">
        <v>0</v>
      </c>
      <c r="B4" s="37" t="s">
        <v>37</v>
      </c>
      <c r="C4" s="38" t="s">
        <v>38</v>
      </c>
    </row>
    <row r="5" spans="1:8" ht="15" hidden="1" thickBot="1" x14ac:dyDescent="0.35">
      <c r="A5" s="1"/>
      <c r="B5" s="1"/>
      <c r="C5" s="34"/>
      <c r="D5" s="1"/>
      <c r="E5" s="2"/>
      <c r="F5" s="2"/>
      <c r="G5" s="2"/>
      <c r="H5" s="2"/>
    </row>
    <row r="6" spans="1:8" x14ac:dyDescent="0.3">
      <c r="C6" s="33"/>
      <c r="E6" s="2"/>
      <c r="F6" s="2"/>
      <c r="G6" s="2"/>
      <c r="H6" s="2"/>
    </row>
    <row r="7" spans="1:8" x14ac:dyDescent="0.3">
      <c r="A7" t="s">
        <v>26</v>
      </c>
      <c r="B7" s="28" t="s">
        <v>28</v>
      </c>
      <c r="C7" s="35" t="str">
        <f>B7</f>
        <v>I</v>
      </c>
    </row>
    <row r="8" spans="1:8" x14ac:dyDescent="0.3">
      <c r="A8" t="s">
        <v>13</v>
      </c>
      <c r="B8" s="28">
        <v>64</v>
      </c>
      <c r="C8" s="35">
        <f>B8</f>
        <v>64</v>
      </c>
    </row>
    <row r="9" spans="1:8" hidden="1" x14ac:dyDescent="0.3">
      <c r="C9" s="33"/>
    </row>
    <row r="10" spans="1:8" hidden="1" x14ac:dyDescent="0.3">
      <c r="C10" s="33"/>
    </row>
    <row r="11" spans="1:8" x14ac:dyDescent="0.3">
      <c r="C11" s="33"/>
    </row>
    <row r="12" spans="1:8" x14ac:dyDescent="0.3">
      <c r="A12" t="s">
        <v>1</v>
      </c>
      <c r="B12" s="29">
        <v>1000000</v>
      </c>
      <c r="C12" s="32">
        <f>B12</f>
        <v>1000000</v>
      </c>
      <c r="D12" s="4"/>
    </row>
    <row r="13" spans="1:8" x14ac:dyDescent="0.3">
      <c r="C13" s="33"/>
    </row>
    <row r="14" spans="1:8" x14ac:dyDescent="0.3">
      <c r="A14" t="s">
        <v>33</v>
      </c>
      <c r="B14" s="29">
        <v>-500000</v>
      </c>
      <c r="C14" s="32"/>
      <c r="D14" s="4"/>
    </row>
    <row r="15" spans="1:8" x14ac:dyDescent="0.3">
      <c r="B15" s="10"/>
      <c r="C15" s="10"/>
      <c r="D15" s="4"/>
    </row>
    <row r="16" spans="1:8" x14ac:dyDescent="0.3">
      <c r="A16" s="9" t="s">
        <v>9</v>
      </c>
      <c r="B16" s="11">
        <f>SUM(B12:B15)</f>
        <v>500000</v>
      </c>
      <c r="C16" s="11">
        <f>SUM(C12:C15)</f>
        <v>1000000</v>
      </c>
      <c r="D16" s="10"/>
    </row>
    <row r="17" spans="1:4" x14ac:dyDescent="0.3">
      <c r="A17" s="13"/>
      <c r="B17" s="14"/>
      <c r="C17" s="14"/>
      <c r="D17" s="10"/>
    </row>
    <row r="18" spans="1:4" x14ac:dyDescent="0.3">
      <c r="A18" s="15" t="s">
        <v>20</v>
      </c>
      <c r="B18" s="16">
        <f>_xlfn.IFNA(IF($C$7="I",VLOOKUP(B16,$C$37:D43,2)*(B16-VLOOKUP(B16,$C$37:D43,1))+VLOOKUP(B16,$C$37:$E$43,3),IF($C$7="T",B16*$C$47,IF($C$7="C",B16*$C$46,"PLEASE SPECIFY VALID ENTITY TYPE"))-B54),0)</f>
        <v>127875</v>
      </c>
      <c r="C18" s="16">
        <f>_xlfn.IFNA(IF($C$7="I",VLOOKUP(C16,$C$37:E43,2)*(C16-VLOOKUP(C16,$C$37:E43,1))+VLOOKUP(C16,$C$37:$E$43,3),IF($C$7="T",C16*$C$47,IF($C$7="C",C16*$C$46,"PLEASE SPECIFY VALID ENTITY TYPE"))),0)-B54</f>
        <v>312973.90000000002</v>
      </c>
      <c r="D18" s="10"/>
    </row>
    <row r="19" spans="1:4" hidden="1" x14ac:dyDescent="0.3">
      <c r="A19" t="s">
        <v>30</v>
      </c>
      <c r="B19" s="10">
        <f>+C19</f>
        <v>-14067</v>
      </c>
      <c r="C19" s="10">
        <f>IF(C7="I",-VLOOKUP(C8,A54:C56,2),0)</f>
        <v>-14067</v>
      </c>
      <c r="D19" s="4"/>
    </row>
    <row r="20" spans="1:4" hidden="1" x14ac:dyDescent="0.3">
      <c r="A20" s="15" t="s">
        <v>20</v>
      </c>
      <c r="B20" s="32">
        <f>-B18-B19</f>
        <v>-113808</v>
      </c>
      <c r="C20" s="32">
        <f>-C18-C19</f>
        <v>-298906.90000000002</v>
      </c>
      <c r="D20" s="4"/>
    </row>
    <row r="21" spans="1:4" x14ac:dyDescent="0.3">
      <c r="A21" t="s">
        <v>35</v>
      </c>
      <c r="B21" s="32">
        <v>0</v>
      </c>
      <c r="C21" s="32">
        <v>0</v>
      </c>
      <c r="D21" s="4"/>
    </row>
    <row r="22" spans="1:4" ht="15" thickBot="1" x14ac:dyDescent="0.35">
      <c r="A22" t="s">
        <v>36</v>
      </c>
      <c r="B22" s="32">
        <v>0</v>
      </c>
      <c r="C22" s="32">
        <v>0</v>
      </c>
      <c r="D22" s="4"/>
    </row>
    <row r="23" spans="1:4" s="43" customFormat="1" ht="16.2" thickBot="1" x14ac:dyDescent="0.35">
      <c r="A23" s="39" t="s">
        <v>32</v>
      </c>
      <c r="B23" s="40">
        <f>+B18-C18</f>
        <v>-185098.90000000002</v>
      </c>
      <c r="C23" s="41">
        <f>SUM(C18:C22)</f>
        <v>0</v>
      </c>
      <c r="D23" s="42"/>
    </row>
    <row r="25" spans="1:4" x14ac:dyDescent="0.3">
      <c r="B25" s="4"/>
      <c r="C25" s="4"/>
    </row>
    <row r="27" spans="1:4" hidden="1" x14ac:dyDescent="0.3"/>
    <row r="28" spans="1:4" hidden="1" x14ac:dyDescent="0.3"/>
    <row r="29" spans="1:4" hidden="1" x14ac:dyDescent="0.3"/>
    <row r="30" spans="1:4" hidden="1" x14ac:dyDescent="0.3"/>
    <row r="31" spans="1:4" hidden="1" x14ac:dyDescent="0.3"/>
    <row r="32" spans="1:4" hidden="1" x14ac:dyDescent="0.3"/>
    <row r="34" spans="1:5" hidden="1" x14ac:dyDescent="0.3"/>
    <row r="35" spans="1:5" hidden="1" x14ac:dyDescent="0.3">
      <c r="A35" s="2" t="s">
        <v>2</v>
      </c>
    </row>
    <row r="36" spans="1:5" s="3" customFormat="1" ht="28.8" hidden="1" x14ac:dyDescent="0.3">
      <c r="A36" s="6" t="s">
        <v>3</v>
      </c>
      <c r="B36" s="6" t="s">
        <v>4</v>
      </c>
      <c r="C36" s="6" t="s">
        <v>4</v>
      </c>
      <c r="D36" s="6" t="s">
        <v>5</v>
      </c>
      <c r="E36" s="6" t="s">
        <v>6</v>
      </c>
    </row>
    <row r="37" spans="1:5" hidden="1" x14ac:dyDescent="0.3">
      <c r="A37" s="5">
        <v>1</v>
      </c>
      <c r="B37" s="26">
        <v>0</v>
      </c>
      <c r="C37" s="26">
        <v>0</v>
      </c>
      <c r="D37" s="27">
        <v>0.18</v>
      </c>
      <c r="E37" s="26">
        <v>0</v>
      </c>
    </row>
    <row r="38" spans="1:5" hidden="1" x14ac:dyDescent="0.3">
      <c r="A38" s="5">
        <v>2</v>
      </c>
      <c r="B38" s="26">
        <v>195850</v>
      </c>
      <c r="C38" s="26">
        <v>195850</v>
      </c>
      <c r="D38" s="27">
        <v>0.26</v>
      </c>
      <c r="E38" s="26">
        <v>35253</v>
      </c>
    </row>
    <row r="39" spans="1:5" hidden="1" x14ac:dyDescent="0.3">
      <c r="A39" s="5">
        <v>3</v>
      </c>
      <c r="B39" s="26">
        <v>305850</v>
      </c>
      <c r="C39" s="26">
        <v>305850</v>
      </c>
      <c r="D39" s="27">
        <v>0.31</v>
      </c>
      <c r="E39" s="26">
        <v>63853</v>
      </c>
    </row>
    <row r="40" spans="1:5" hidden="1" x14ac:dyDescent="0.3">
      <c r="A40" s="5">
        <v>4</v>
      </c>
      <c r="B40" s="26">
        <v>423300</v>
      </c>
      <c r="C40" s="26">
        <v>423300</v>
      </c>
      <c r="D40" s="27">
        <v>0.36</v>
      </c>
      <c r="E40" s="26">
        <v>100263</v>
      </c>
    </row>
    <row r="41" spans="1:5" hidden="1" x14ac:dyDescent="0.3">
      <c r="A41" s="5">
        <v>5</v>
      </c>
      <c r="B41" s="26">
        <v>555600</v>
      </c>
      <c r="C41" s="26">
        <v>555600</v>
      </c>
      <c r="D41" s="27">
        <v>0.39</v>
      </c>
      <c r="E41" s="26">
        <v>147891</v>
      </c>
    </row>
    <row r="42" spans="1:5" hidden="1" x14ac:dyDescent="0.3">
      <c r="A42" s="5">
        <v>6</v>
      </c>
      <c r="B42" s="26">
        <v>708310</v>
      </c>
      <c r="C42" s="26">
        <v>708310</v>
      </c>
      <c r="D42" s="27">
        <v>0.41</v>
      </c>
      <c r="E42" s="26">
        <v>207448</v>
      </c>
    </row>
    <row r="43" spans="1:5" hidden="1" x14ac:dyDescent="0.3">
      <c r="A43" s="5">
        <v>7</v>
      </c>
      <c r="B43" s="26">
        <v>1500000</v>
      </c>
      <c r="C43" s="26">
        <v>1500000</v>
      </c>
      <c r="D43" s="27">
        <v>0.45</v>
      </c>
      <c r="E43" s="26">
        <v>532041</v>
      </c>
    </row>
    <row r="44" spans="1:5" hidden="1" x14ac:dyDescent="0.3"/>
    <row r="45" spans="1:5" hidden="1" x14ac:dyDescent="0.3">
      <c r="A45" s="2" t="s">
        <v>14</v>
      </c>
    </row>
    <row r="46" spans="1:5" hidden="1" x14ac:dyDescent="0.3">
      <c r="A46" s="17" t="s">
        <v>15</v>
      </c>
      <c r="B46" s="27">
        <v>0.28000000000000003</v>
      </c>
      <c r="C46" s="27">
        <v>0.28000000000000003</v>
      </c>
    </row>
    <row r="47" spans="1:5" hidden="1" x14ac:dyDescent="0.3">
      <c r="A47" s="17" t="s">
        <v>16</v>
      </c>
      <c r="B47" s="27">
        <v>0.45</v>
      </c>
      <c r="C47" s="27">
        <v>0.45</v>
      </c>
    </row>
    <row r="48" spans="1:5" hidden="1" x14ac:dyDescent="0.3"/>
    <row r="49" spans="1:3" hidden="1" x14ac:dyDescent="0.3">
      <c r="A49" s="2" t="s">
        <v>17</v>
      </c>
    </row>
    <row r="50" spans="1:3" hidden="1" x14ac:dyDescent="0.3">
      <c r="A50" s="17" t="s">
        <v>18</v>
      </c>
      <c r="B50" s="27">
        <v>0.4</v>
      </c>
      <c r="C50" s="27">
        <v>0.4</v>
      </c>
    </row>
    <row r="51" spans="1:3" hidden="1" x14ac:dyDescent="0.3">
      <c r="A51" s="17" t="s">
        <v>19</v>
      </c>
      <c r="B51" s="27">
        <v>0.8</v>
      </c>
      <c r="C51" s="27">
        <v>0.8</v>
      </c>
    </row>
    <row r="52" spans="1:3" hidden="1" x14ac:dyDescent="0.3"/>
    <row r="53" spans="1:3" hidden="1" x14ac:dyDescent="0.3">
      <c r="A53" s="2" t="s">
        <v>21</v>
      </c>
    </row>
    <row r="54" spans="1:3" hidden="1" x14ac:dyDescent="0.3">
      <c r="A54" s="17">
        <v>0</v>
      </c>
      <c r="B54" s="26">
        <v>14067</v>
      </c>
      <c r="C54" s="26">
        <v>14067</v>
      </c>
    </row>
    <row r="55" spans="1:3" hidden="1" x14ac:dyDescent="0.3">
      <c r="A55" s="17">
        <v>65</v>
      </c>
      <c r="B55" s="26">
        <f>7713+B54</f>
        <v>21780</v>
      </c>
      <c r="C55" s="26">
        <f>7713+C54</f>
        <v>21780</v>
      </c>
    </row>
    <row r="56" spans="1:3" hidden="1" x14ac:dyDescent="0.3">
      <c r="A56" s="17">
        <v>75</v>
      </c>
      <c r="B56" s="26">
        <f>2574+B55</f>
        <v>24354</v>
      </c>
      <c r="C56" s="26">
        <f>2574+C55</f>
        <v>24354</v>
      </c>
    </row>
    <row r="57" spans="1:3" hidden="1" x14ac:dyDescent="0.3"/>
  </sheetData>
  <sheetProtection selectLockedCells="1"/>
  <mergeCells count="1">
    <mergeCell ref="B1:C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4AB188B2A6864A9AAAD31A306DEAF3" ma:contentTypeVersion="9" ma:contentTypeDescription="Create a new document." ma:contentTypeScope="" ma:versionID="c87addd10751b3582155c50bb71c3fc9">
  <xsd:schema xmlns:xsd="http://www.w3.org/2001/XMLSchema" xmlns:xs="http://www.w3.org/2001/XMLSchema" xmlns:p="http://schemas.microsoft.com/office/2006/metadata/properties" xmlns:ns2="ba64a8a7-3f62-499a-be70-53146c1715c0" targetNamespace="http://schemas.microsoft.com/office/2006/metadata/properties" ma:root="true" ma:fieldsID="336970917786796a4116d45ce337232a" ns2:_="">
    <xsd:import namespace="ba64a8a7-3f62-499a-be70-53146c1715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4a8a7-3f62-499a-be70-53146c1715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C80E44-E1E8-4519-A61C-FBF8A93EE30C}"/>
</file>

<file path=customXml/itemProps2.xml><?xml version="1.0" encoding="utf-8"?>
<ds:datastoreItem xmlns:ds="http://schemas.openxmlformats.org/officeDocument/2006/customXml" ds:itemID="{B9B34495-CB70-4401-8A73-1D72AEFD367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3B3A3AE-78D3-44F6-BB00-B606D854BF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2020-05-25T14:44:17Z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0x010100334AB188B2A6864A9AAAD31A306DEAF3</vt:lpwstr>
  </property>
</Properties>
</file>